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PC User\Documents\parish council\finance\2023 2024\Internal Audit\"/>
    </mc:Choice>
  </mc:AlternateContent>
  <xr:revisionPtr revIDLastSave="0" documentId="13_ncr:1_{AB1278D7-0599-4296-94F0-76A7DFD2482A}" xr6:coauthVersionLast="47" xr6:coauthVersionMax="47" xr10:uidLastSave="{00000000-0000-0000-0000-000000000000}"/>
  <bookViews>
    <workbookView xWindow="-110" yWindow="-110" windowWidth="19420" windowHeight="10300" xr2:uid="{00000000-000D-0000-FFFF-FFFF00000000}"/>
  </bookViews>
  <sheets>
    <sheet name="Variances" sheetId="1" r:id="rId1"/>
  </sheets>
  <definedNames>
    <definedName name="_xlnm.Print_Area" localSheetId="0">Variances!$A$1:$O$32</definedName>
  </definedNames>
  <calcPr calcId="191029"/>
</workbook>
</file>

<file path=xl/calcChain.xml><?xml version="1.0" encoding="utf-8"?>
<calcChain xmlns="http://schemas.openxmlformats.org/spreadsheetml/2006/main">
  <c r="H28" i="1" l="1"/>
  <c r="L28" i="1" s="1"/>
  <c r="H26" i="1"/>
  <c r="L26" i="1" s="1"/>
  <c r="H24" i="1"/>
  <c r="H20" i="1"/>
  <c r="K20" i="1" s="1"/>
  <c r="H18" i="1"/>
  <c r="K18" i="1" s="1"/>
  <c r="H16" i="1"/>
  <c r="L16" i="1" s="1"/>
  <c r="N16" i="1" s="1"/>
  <c r="H14" i="1"/>
  <c r="L14" i="1" s="1"/>
  <c r="H12" i="1"/>
  <c r="L12" i="1" s="1"/>
  <c r="G28" i="1"/>
  <c r="M28" i="1" s="1"/>
  <c r="G26" i="1"/>
  <c r="M26" i="1" s="1"/>
  <c r="G24" i="1"/>
  <c r="M24" i="1" s="1"/>
  <c r="G20" i="1"/>
  <c r="M20" i="1" s="1"/>
  <c r="G18" i="1"/>
  <c r="M18" i="1"/>
  <c r="G16" i="1"/>
  <c r="M16" i="1" s="1"/>
  <c r="G14" i="1"/>
  <c r="M14" i="1" s="1"/>
  <c r="G12" i="1"/>
  <c r="M12" i="1" s="1"/>
  <c r="J12" i="1"/>
  <c r="I12" i="1"/>
  <c r="J28" i="1"/>
  <c r="I28" i="1"/>
  <c r="J26" i="1"/>
  <c r="I26" i="1"/>
  <c r="J24" i="1"/>
  <c r="I24" i="1"/>
  <c r="J20" i="1"/>
  <c r="I20" i="1"/>
  <c r="J18" i="1"/>
  <c r="I18" i="1"/>
  <c r="J16" i="1"/>
  <c r="I16" i="1"/>
  <c r="J14" i="1"/>
  <c r="I14" i="1"/>
  <c r="K24" i="1"/>
  <c r="L24" i="1"/>
  <c r="K28" i="1"/>
  <c r="F22" i="1"/>
  <c r="N10" i="1" s="1"/>
  <c r="D22" i="1"/>
  <c r="L18" i="1"/>
  <c r="N18" i="1"/>
  <c r="K12" i="1"/>
  <c r="N28" i="1" l="1"/>
  <c r="K26" i="1"/>
  <c r="K16" i="1"/>
  <c r="K14" i="1"/>
  <c r="N12" i="1"/>
  <c r="J22" i="1"/>
  <c r="H22" i="1"/>
  <c r="G22" i="1"/>
  <c r="M22" i="1" s="1"/>
  <c r="I22" i="1"/>
  <c r="L20" i="1"/>
  <c r="L22" i="1" l="1"/>
  <c r="K22" i="1"/>
</calcChain>
</file>

<file path=xl/sharedStrings.xml><?xml version="1.0" encoding="utf-8"?>
<sst xmlns="http://schemas.openxmlformats.org/spreadsheetml/2006/main" count="31" uniqueCount="28">
  <si>
    <t>Variance</t>
  </si>
  <si>
    <t>£</t>
  </si>
  <si>
    <t>1 Balances Brought Forward</t>
  </si>
  <si>
    <t>3 Total Other Receipts</t>
  </si>
  <si>
    <t>4 Staff Costs</t>
  </si>
  <si>
    <t>7 Balances Carried Forward</t>
  </si>
  <si>
    <t>10 Total Borrowings</t>
  </si>
  <si>
    <t>5 Loan Interest/Capital Repayment</t>
  </si>
  <si>
    <t>9 Total Fixed Assets plus Other Long Term Investments and Assets</t>
  </si>
  <si>
    <t>8 Total Cash and Short Term Investments</t>
  </si>
  <si>
    <t>%</t>
  </si>
  <si>
    <t>Explanation Required?</t>
  </si>
  <si>
    <t>2 Precept or Rates and Levies</t>
  </si>
  <si>
    <t>6 All Other Payments</t>
  </si>
  <si>
    <r>
      <t xml:space="preserve">Insert figures from Section 2 of the AGAR in all </t>
    </r>
    <r>
      <rPr>
        <b/>
        <u/>
        <sz val="10"/>
        <color indexed="62"/>
        <rFont val="Arial"/>
        <family val="2"/>
      </rPr>
      <t>Blue</t>
    </r>
    <r>
      <rPr>
        <b/>
        <sz val="10"/>
        <color indexed="10"/>
        <rFont val="Arial"/>
        <family val="2"/>
      </rPr>
      <t xml:space="preserve"> highlighted boxes </t>
    </r>
  </si>
  <si>
    <r>
      <t xml:space="preserve">Explanation </t>
    </r>
    <r>
      <rPr>
        <b/>
        <u/>
        <sz val="11"/>
        <color indexed="8"/>
        <rFont val="Arial"/>
        <family val="2"/>
      </rPr>
      <t>(must include narrative and supporting figures)</t>
    </r>
  </si>
  <si>
    <t>DO NOT OVERWRITE THE BOXES HIGHLIGHTED IN RED/GREEN</t>
  </si>
  <si>
    <t>Please ensure variance explanations are quantified to reduce the variance excluding stated items below the 15% / £500 / £100,000 threshold</t>
  </si>
  <si>
    <t>Is &gt; 15%</t>
  </si>
  <si>
    <t>Is &gt; £100,000</t>
  </si>
  <si>
    <r>
      <t xml:space="preserve">Now, please provide full explanations, including numerical values, for the following that will be flagged in the green boxes where relevant:
</t>
    </r>
    <r>
      <rPr>
        <sz val="10"/>
        <color indexed="8"/>
        <rFont val="Arial"/>
        <family val="2"/>
      </rPr>
      <t>• variances of more than 15% between totals for individual boxes (except variances of less than £500);
• variances of more than £100,000 must be explained even where this constitutes less than 15%;</t>
    </r>
  </si>
  <si>
    <t xml:space="preserve">Explanation of variances 2023/24 – pro forma </t>
  </si>
  <si>
    <t>Name of smaller authority: Hoby with Rotherby Parish Council</t>
  </si>
  <si>
    <t>Additional income hs come from the settlement with the owners of the Play Area site when the Parish Council left the Play Area, amount being £3,992. Bloor Homes gace £1,161 towards the new noticeboard at their development in the parish. The Parish Council received donations from Hoby residents towards a flood alleviation project of £1,400. Interest on our bank account increased significantly from the previous year £533, and we received more than a thousand pounds on our VAT repayment budgetted at £3k but was actually £4,126. We also received a payment for bat boxes from the County Council of £300 and sold the old Brooksby Noticeboard for £100. We also sold three coronation mugs for £51</t>
  </si>
  <si>
    <t>There was less spend in this financial year primarily because the dispute over the Play Area between the Parish Council and the owner of the land was settled in the May and solicitors fees were no longer being generated. Additional paymnets in the year were a final fee payment to the Solicitors of £2,124. Coronation Mugs for Charles III of £1119. The Cost of removing Play Area equipment from site £2,400/ Then there was a community event support in Rotherby to the value of £750 and two new litter bins for Brooksby at £628</t>
  </si>
  <si>
    <t>There was significant underspend with the Quintas Fund this year. £65k was carried forward at the start of the year, with receiots of £27k in the year with soend of only £1.6k. New grant applications have been created to encourage an increase of applications to the fund in 2024/5 Also the Levelling up and Regeneration Act 2023 will allow Parish Churches to apply for support under certain categories.</t>
  </si>
  <si>
    <t>Response in Part 7 applies</t>
  </si>
  <si>
    <t>The reduction on Fixed Assets listing is due to the sale of Play Equipment when the Parish Council left the site in May 2023 Value of equipment and other items from the asset list was equal to £18.3k Additonal items added during the year have been the speedcamera and signaage at £4,160 and half the cost of a new noticeboard at Brooksby at £1,161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</si>
</sst>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name val="Arial"/>
      <family val="2"/>
    </font>
    <font>
      <b/>
      <sz val="12"/>
      <name val="Arial"/>
      <family val="2"/>
    </font>
    <font>
      <b/>
      <sz val="10"/>
      <name val="Arial"/>
      <family val="2"/>
    </font>
    <font>
      <b/>
      <sz val="10"/>
      <color indexed="10"/>
      <name val="Arial"/>
      <family val="2"/>
    </font>
    <font>
      <b/>
      <u/>
      <sz val="10"/>
      <color indexed="62"/>
      <name val="Arial"/>
      <family val="2"/>
    </font>
    <font>
      <b/>
      <sz val="11"/>
      <color indexed="8"/>
      <name val="Arial"/>
      <family val="2"/>
    </font>
    <font>
      <sz val="10"/>
      <color indexed="8"/>
      <name val="Arial"/>
      <family val="2"/>
    </font>
    <font>
      <b/>
      <u/>
      <sz val="11"/>
      <color indexed="8"/>
      <name val="Arial"/>
      <family val="2"/>
    </font>
    <font>
      <sz val="11"/>
      <color theme="1"/>
      <name val="Arial"/>
      <family val="2"/>
    </font>
    <font>
      <b/>
      <sz val="11"/>
      <color rgb="FFFF0000"/>
      <name val="Arial"/>
      <family val="2"/>
    </font>
    <font>
      <b/>
      <sz val="11"/>
      <color theme="1"/>
      <name val="Arial"/>
      <family val="2"/>
    </font>
    <font>
      <sz val="10"/>
      <color theme="1"/>
      <name val="Symbol"/>
      <family val="1"/>
      <charset val="2"/>
    </font>
    <font>
      <b/>
      <sz val="14"/>
      <color rgb="FFFF0000"/>
      <name val="Arial"/>
      <family val="2"/>
    </font>
    <font>
      <b/>
      <sz val="10"/>
      <color theme="1"/>
      <name val="Arial"/>
      <family val="2"/>
    </font>
  </fonts>
  <fills count="4">
    <fill>
      <patternFill patternType="none"/>
    </fill>
    <fill>
      <patternFill patternType="gray125"/>
    </fill>
    <fill>
      <patternFill patternType="solid">
        <fgColor rgb="FF66CCFF"/>
        <bgColor indexed="64"/>
      </patternFill>
    </fill>
    <fill>
      <patternFill patternType="solid">
        <fgColor rgb="FF92D05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s>
  <cellStyleXfs count="1">
    <xf numFmtId="0" fontId="0" fillId="0" borderId="0"/>
  </cellStyleXfs>
  <cellXfs count="34">
    <xf numFmtId="0" fontId="0" fillId="0" borderId="0" xfId="0"/>
    <xf numFmtId="0" fontId="4" fillId="0" borderId="0" xfId="0" applyFont="1"/>
    <xf numFmtId="0" fontId="9" fillId="0" borderId="0" xfId="0" applyFont="1"/>
    <xf numFmtId="0" fontId="9" fillId="0" borderId="0" xfId="0" applyFont="1" applyAlignment="1">
      <alignment horizontal="center"/>
    </xf>
    <xf numFmtId="3" fontId="9" fillId="0" borderId="0" xfId="0" applyNumberFormat="1" applyFont="1"/>
    <xf numFmtId="10" fontId="9" fillId="0" borderId="0" xfId="0" applyNumberFormat="1" applyFont="1"/>
    <xf numFmtId="0" fontId="9" fillId="0" borderId="0" xfId="0" applyFont="1" applyAlignment="1">
      <alignment vertical="center"/>
    </xf>
    <xf numFmtId="3" fontId="3" fillId="2" borderId="1" xfId="0" applyNumberFormat="1" applyFont="1" applyFill="1" applyBorder="1" applyAlignment="1" applyProtection="1">
      <alignment horizontal="center"/>
      <protection locked="0"/>
    </xf>
    <xf numFmtId="0" fontId="2" fillId="0" borderId="0" xfId="0" applyFont="1" applyAlignment="1">
      <alignment vertical="top"/>
    </xf>
    <xf numFmtId="0" fontId="9" fillId="3" borderId="2" xfId="0" applyFont="1" applyFill="1" applyBorder="1" applyAlignment="1">
      <alignment wrapText="1"/>
    </xf>
    <xf numFmtId="0" fontId="10" fillId="0" borderId="0" xfId="0" applyFont="1"/>
    <xf numFmtId="0" fontId="9" fillId="0" borderId="0" xfId="0" applyFont="1" applyAlignment="1">
      <alignment wrapText="1"/>
    </xf>
    <xf numFmtId="0" fontId="9" fillId="0" borderId="2" xfId="0" applyFont="1" applyBorder="1" applyAlignment="1">
      <alignment wrapText="1"/>
    </xf>
    <xf numFmtId="3" fontId="3" fillId="0" borderId="0" xfId="0" applyNumberFormat="1" applyFont="1" applyAlignment="1" applyProtection="1">
      <alignment horizontal="center"/>
      <protection locked="0"/>
    </xf>
    <xf numFmtId="0" fontId="9" fillId="0" borderId="0" xfId="0" applyFont="1" applyAlignment="1">
      <alignment horizontal="left" vertical="center"/>
    </xf>
    <xf numFmtId="0" fontId="9" fillId="0" borderId="0" xfId="0" applyFont="1" applyAlignment="1">
      <alignment horizontal="left" vertical="top" wrapText="1"/>
    </xf>
    <xf numFmtId="0" fontId="11" fillId="0" borderId="0" xfId="0" applyFont="1"/>
    <xf numFmtId="0" fontId="12" fillId="0" borderId="0" xfId="0" applyFont="1" applyAlignment="1">
      <alignment horizontal="left" vertical="center" indent="2"/>
    </xf>
    <xf numFmtId="0" fontId="11" fillId="0" borderId="0" xfId="0" applyFont="1" applyAlignment="1">
      <alignment horizontal="center"/>
    </xf>
    <xf numFmtId="0" fontId="11" fillId="0" borderId="2" xfId="0" applyFont="1" applyBorder="1" applyAlignment="1">
      <alignment wrapText="1"/>
    </xf>
    <xf numFmtId="0" fontId="6" fillId="3" borderId="2" xfId="0" applyFont="1" applyFill="1" applyBorder="1" applyAlignment="1">
      <alignment wrapText="1"/>
    </xf>
    <xf numFmtId="3" fontId="3" fillId="0" borderId="1" xfId="0" applyNumberFormat="1" applyFont="1" applyBorder="1" applyAlignment="1" applyProtection="1">
      <alignment horizontal="center"/>
      <protection locked="0"/>
    </xf>
    <xf numFmtId="0" fontId="13" fillId="0" borderId="0" xfId="0" applyFont="1"/>
    <xf numFmtId="0" fontId="14" fillId="0" borderId="0" xfId="0" applyFont="1"/>
    <xf numFmtId="0" fontId="14" fillId="0" borderId="0" xfId="0" applyFont="1" applyAlignment="1">
      <alignment horizontal="left" vertical="center" wrapText="1"/>
    </xf>
    <xf numFmtId="0" fontId="14" fillId="0" borderId="0" xfId="0" applyFont="1" applyAlignment="1">
      <alignment horizontal="left" vertical="center"/>
    </xf>
    <xf numFmtId="0" fontId="9" fillId="0" borderId="0" xfId="0" applyFont="1" applyAlignment="1">
      <alignment vertical="center"/>
    </xf>
    <xf numFmtId="0" fontId="1"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center" wrapText="1"/>
    </xf>
    <xf numFmtId="0" fontId="11" fillId="0" borderId="4" xfId="0" applyFont="1" applyBorder="1" applyAlignment="1">
      <alignment horizontal="center" wrapText="1"/>
    </xf>
    <xf numFmtId="0" fontId="9" fillId="0" borderId="0" xfId="0" applyFont="1" applyAlignment="1">
      <alignment horizontal="left" vertical="center" wrapText="1"/>
    </xf>
    <xf numFmtId="0" fontId="9" fillId="0" borderId="0" xfId="0" applyFont="1" applyAlignment="1">
      <alignment wrapText="1"/>
    </xf>
    <xf numFmtId="0" fontId="9" fillId="0" borderId="3" xfId="0" applyFont="1" applyBorder="1" applyAlignment="1">
      <alignment wrapText="1"/>
    </xf>
  </cellXfs>
  <cellStyles count="1">
    <cellStyle name="Normal"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
  <sheetViews>
    <sheetView tabSelected="1" topLeftCell="L4" workbookViewId="0">
      <selection activeCell="N26" sqref="N26"/>
    </sheetView>
  </sheetViews>
  <sheetFormatPr defaultColWidth="9.08984375" defaultRowHeight="14" x14ac:dyDescent="0.3"/>
  <cols>
    <col min="1" max="1" width="20.08984375" style="2" customWidth="1"/>
    <col min="2" max="2" width="11" style="2" customWidth="1"/>
    <col min="3" max="3" width="32.54296875" style="2" customWidth="1"/>
    <col min="4" max="4" width="9.08984375" style="2"/>
    <col min="5" max="5" width="3.36328125" style="2" customWidth="1"/>
    <col min="6" max="6" width="9.08984375" style="2"/>
    <col min="7" max="7" width="10.08984375" style="2" customWidth="1"/>
    <col min="8" max="8" width="12.453125" style="2" customWidth="1"/>
    <col min="9" max="11" width="9.08984375" style="2" hidden="1" customWidth="1"/>
    <col min="12" max="12" width="13.36328125" style="2" customWidth="1"/>
    <col min="13" max="13" width="13.90625" style="2" bestFit="1" customWidth="1"/>
    <col min="14" max="14" width="50.453125" style="11" bestFit="1" customWidth="1"/>
    <col min="15" max="15" width="86" style="2" bestFit="1" customWidth="1"/>
    <col min="16" max="16384" width="9.08984375" style="2"/>
  </cols>
  <sheetData>
    <row r="1" spans="1:15" ht="18" x14ac:dyDescent="0.3">
      <c r="A1" s="27" t="s">
        <v>21</v>
      </c>
      <c r="B1" s="28"/>
      <c r="C1" s="28"/>
      <c r="D1" s="28"/>
      <c r="E1" s="28"/>
      <c r="F1" s="28"/>
      <c r="G1" s="28"/>
      <c r="H1" s="28"/>
      <c r="I1" s="28"/>
      <c r="J1" s="28"/>
      <c r="K1" s="28"/>
      <c r="L1" s="8"/>
      <c r="M1" s="8"/>
    </row>
    <row r="2" spans="1:15" ht="15.5" x14ac:dyDescent="0.3">
      <c r="A2" s="23" t="s">
        <v>22</v>
      </c>
      <c r="B2" s="14"/>
      <c r="C2" s="13"/>
      <c r="D2" s="14"/>
      <c r="E2" s="14"/>
      <c r="F2" s="14"/>
      <c r="G2" s="14"/>
      <c r="H2" s="14"/>
      <c r="I2" s="14"/>
      <c r="J2" s="14"/>
      <c r="K2" s="14"/>
      <c r="L2" s="8"/>
      <c r="M2" s="8"/>
    </row>
    <row r="3" spans="1:15" x14ac:dyDescent="0.3">
      <c r="A3" s="1" t="s">
        <v>14</v>
      </c>
    </row>
    <row r="4" spans="1:15" ht="79.5" customHeight="1" x14ac:dyDescent="0.3">
      <c r="A4" s="24" t="s">
        <v>20</v>
      </c>
      <c r="B4" s="25"/>
      <c r="C4" s="25"/>
      <c r="D4" s="25"/>
      <c r="E4" s="25"/>
      <c r="F4" s="25"/>
      <c r="G4" s="25"/>
      <c r="H4" s="25"/>
    </row>
    <row r="5" spans="1:15" x14ac:dyDescent="0.3">
      <c r="A5" s="1" t="s">
        <v>17</v>
      </c>
    </row>
    <row r="6" spans="1:15" x14ac:dyDescent="0.3">
      <c r="A6" s="17"/>
      <c r="D6" s="3"/>
      <c r="F6" s="3"/>
      <c r="O6" s="16"/>
    </row>
    <row r="7" spans="1:15" ht="28" x14ac:dyDescent="0.3">
      <c r="D7" s="18">
        <v>2024</v>
      </c>
      <c r="E7" s="16"/>
      <c r="F7" s="18">
        <v>2023</v>
      </c>
      <c r="G7" s="18" t="s">
        <v>0</v>
      </c>
      <c r="H7" s="18" t="s">
        <v>0</v>
      </c>
      <c r="I7" s="18"/>
      <c r="J7" s="18"/>
      <c r="K7" s="18"/>
      <c r="L7" s="29" t="s">
        <v>11</v>
      </c>
      <c r="M7" s="30"/>
      <c r="N7" s="20" t="s">
        <v>16</v>
      </c>
      <c r="O7" s="19" t="s">
        <v>15</v>
      </c>
    </row>
    <row r="8" spans="1:15" x14ac:dyDescent="0.3">
      <c r="D8" s="18" t="s">
        <v>1</v>
      </c>
      <c r="E8" s="16"/>
      <c r="F8" s="18" t="s">
        <v>1</v>
      </c>
      <c r="G8" s="18" t="s">
        <v>1</v>
      </c>
      <c r="H8" s="18" t="s">
        <v>10</v>
      </c>
      <c r="I8" s="18"/>
      <c r="J8" s="18"/>
      <c r="K8" s="16"/>
      <c r="L8" s="18" t="s">
        <v>18</v>
      </c>
      <c r="M8" s="18" t="s">
        <v>19</v>
      </c>
      <c r="O8" s="11"/>
    </row>
    <row r="9" spans="1:15" ht="14.5" thickBot="1" x14ac:dyDescent="0.35">
      <c r="D9" s="3"/>
      <c r="E9" s="3"/>
      <c r="O9" s="11"/>
    </row>
    <row r="10" spans="1:15" ht="30" customHeight="1" thickBot="1" x14ac:dyDescent="0.35">
      <c r="A10" s="28" t="s">
        <v>2</v>
      </c>
      <c r="B10" s="28"/>
      <c r="C10" s="28"/>
      <c r="D10" s="7">
        <v>88014</v>
      </c>
      <c r="F10" s="7">
        <v>104348</v>
      </c>
      <c r="G10" s="4"/>
      <c r="N10" s="9" t="str">
        <f>IF(D10=F22,"Explanation of % variance from PY opening balance not required - Balance brought forward agrees","Explanation of % variance from PY opening balance not required - Balance brought forward does not agree")</f>
        <v>Explanation of % variance from PY opening balance not required - Balance brought forward does not agree</v>
      </c>
      <c r="O10" s="12"/>
    </row>
    <row r="11" spans="1:15" ht="14.5" thickBot="1" x14ac:dyDescent="0.35">
      <c r="D11" s="4"/>
      <c r="F11" s="4"/>
      <c r="O11" s="11"/>
    </row>
    <row r="12" spans="1:15" ht="14.5" thickBot="1" x14ac:dyDescent="0.35">
      <c r="A12" s="31" t="s">
        <v>12</v>
      </c>
      <c r="B12" s="32"/>
      <c r="C12" s="33"/>
      <c r="D12" s="7">
        <v>29000</v>
      </c>
      <c r="F12" s="7">
        <v>29000</v>
      </c>
      <c r="G12" s="4">
        <f>D12-F12</f>
        <v>0</v>
      </c>
      <c r="H12" s="5">
        <f>IF((D12&gt;F12),(D12-F12)/F12,IF(D12&lt;F12,-(D12-F12)/F12,IF(D12=F12,0)))</f>
        <v>0</v>
      </c>
      <c r="I12" s="2">
        <f>IF(D12-F12&lt;500,0,IF(D12-F12&gt;500,1,IF(D12-F12=500,1)))</f>
        <v>0</v>
      </c>
      <c r="J12" s="2">
        <f>IF(F12-D12&lt;500,0,IF(F12-D12&gt;500,1,IF(F12-D12=500,1)))</f>
        <v>0</v>
      </c>
      <c r="K12" s="3">
        <f>IF(H12&lt;0.15,0,IF(H12&gt;0.15,1,IF(H12=0.15,1)))</f>
        <v>0</v>
      </c>
      <c r="L12" s="3" t="str">
        <f>IF(H12&lt;15%, "NO","YES")</f>
        <v>NO</v>
      </c>
      <c r="M12" s="3" t="str">
        <f>IF(ABS(G12)&lt;100000, "NO","YES")</f>
        <v>NO</v>
      </c>
      <c r="N12" s="9" t="str">
        <f>IF((L12="YES")*AND(I12+J12&lt;1),"Explanation not required, difference less than £500"," ")</f>
        <v xml:space="preserve"> </v>
      </c>
      <c r="O12" s="12"/>
    </row>
    <row r="13" spans="1:15" ht="14.5" thickBot="1" x14ac:dyDescent="0.35">
      <c r="D13" s="4"/>
      <c r="F13" s="4"/>
      <c r="G13" s="4"/>
      <c r="H13" s="5"/>
      <c r="K13" s="3"/>
      <c r="L13" s="3"/>
      <c r="M13" s="3"/>
      <c r="O13" s="11"/>
    </row>
    <row r="14" spans="1:15" ht="112.5" thickBot="1" x14ac:dyDescent="0.35">
      <c r="A14" s="26" t="s">
        <v>3</v>
      </c>
      <c r="B14" s="26"/>
      <c r="C14" s="26"/>
      <c r="D14" s="7">
        <v>30138</v>
      </c>
      <c r="F14" s="7">
        <v>38762</v>
      </c>
      <c r="G14" s="4">
        <f>D14-F14</f>
        <v>-8624</v>
      </c>
      <c r="H14" s="5">
        <f>IF((D14&gt;F14),(D14-F14)/F14,IF(D14&lt;F14,-(D14-F14)/F14,IF(D14=F14,0)))</f>
        <v>0.22248593983798565</v>
      </c>
      <c r="I14" s="2">
        <f>IF(D14-F14&lt;500,0,IF(D14-F14&gt;500,1,IF(D14-F14=500,1)))</f>
        <v>0</v>
      </c>
      <c r="J14" s="2">
        <f>IF(F14-D14&lt;500,0,IF(F14-D14&gt;500,1,IF(F14-D14=500,1)))</f>
        <v>1</v>
      </c>
      <c r="K14" s="3">
        <f>IF(H14&lt;0.15,0,IF(H14&gt;0.15,1,IF(H14=0.15,1)))</f>
        <v>1</v>
      </c>
      <c r="L14" s="3" t="str">
        <f>IF(H14&lt;15%, "NO","YES")</f>
        <v>YES</v>
      </c>
      <c r="M14" s="3" t="str">
        <f>IF(ABS(G14)&lt;100000, "NO","YES")</f>
        <v>NO</v>
      </c>
      <c r="N14" s="9"/>
      <c r="O14" s="12" t="s">
        <v>23</v>
      </c>
    </row>
    <row r="15" spans="1:15" ht="14.5" thickBot="1" x14ac:dyDescent="0.35">
      <c r="D15" s="4"/>
      <c r="F15" s="4"/>
      <c r="G15" s="4"/>
      <c r="H15" s="5"/>
      <c r="K15" s="3"/>
      <c r="L15" s="3"/>
      <c r="M15" s="3"/>
      <c r="O15" s="11"/>
    </row>
    <row r="16" spans="1:15" ht="14.5" thickBot="1" x14ac:dyDescent="0.35">
      <c r="A16" s="26" t="s">
        <v>4</v>
      </c>
      <c r="B16" s="26"/>
      <c r="C16" s="26"/>
      <c r="D16" s="7">
        <v>8260</v>
      </c>
      <c r="F16" s="7">
        <v>9323</v>
      </c>
      <c r="G16" s="4">
        <f>D16-F16</f>
        <v>-1063</v>
      </c>
      <c r="H16" s="5">
        <f>IF((D16&gt;F16),(D16-F16)/F16,IF(D16&lt;F16,-(D16-F16)/F16,IF(D16=F16,0)))</f>
        <v>0.11401909256677036</v>
      </c>
      <c r="I16" s="2">
        <f>IF(D16-F16&lt;500,0,IF(D16-F16&gt;500,1,IF(D16-F16=500,1)))</f>
        <v>0</v>
      </c>
      <c r="J16" s="2">
        <f>IF(F16-D16&lt;500,0,IF(F16-D16&gt;500,1,IF(F16-D16=500,1)))</f>
        <v>1</v>
      </c>
      <c r="K16" s="3">
        <f>IF(H16&lt;0.15,0,IF(H16&gt;0.15,1,IF(H16=0.15,1)))</f>
        <v>0</v>
      </c>
      <c r="L16" s="3" t="str">
        <f>IF(H16&lt;15%, "NO","YES")</f>
        <v>NO</v>
      </c>
      <c r="M16" s="3" t="str">
        <f>IF(ABS(G16)&lt;100000, "NO","YES")</f>
        <v>NO</v>
      </c>
      <c r="N16" s="9" t="str">
        <f>IF((L16="YES")*AND(I16+J16&lt;1),"Explanation not required, difference less than £500"," ")</f>
        <v xml:space="preserve"> </v>
      </c>
      <c r="O16" s="12"/>
    </row>
    <row r="17" spans="1:23" ht="14.5" thickBot="1" x14ac:dyDescent="0.35">
      <c r="D17" s="4"/>
      <c r="F17" s="4"/>
      <c r="G17" s="4"/>
      <c r="H17" s="5"/>
      <c r="K17" s="3"/>
      <c r="L17" s="3"/>
      <c r="M17" s="3"/>
      <c r="O17" s="11"/>
    </row>
    <row r="18" spans="1:23" ht="14.5" thickBot="1" x14ac:dyDescent="0.35">
      <c r="A18" s="26" t="s">
        <v>7</v>
      </c>
      <c r="B18" s="26"/>
      <c r="C18" s="26"/>
      <c r="D18" s="7">
        <v>0</v>
      </c>
      <c r="F18" s="7">
        <v>0</v>
      </c>
      <c r="G18" s="4">
        <f>D18-F18</f>
        <v>0</v>
      </c>
      <c r="H18" s="5">
        <f>IF((D18&gt;F18),(D18-F18)/F18,IF(D18&lt;F18,-(D18-F18)/F18,IF(D18=F18,0)))</f>
        <v>0</v>
      </c>
      <c r="I18" s="2">
        <f>IF(D18-F18&lt;500,0,IF(D18-F18&gt;500,1,IF(D18-F18=500,1)))</f>
        <v>0</v>
      </c>
      <c r="J18" s="2">
        <f>IF(F18-D18&lt;500,0,IF(F18-D18&gt;500,1,IF(F18-D18=500,1)))</f>
        <v>0</v>
      </c>
      <c r="K18" s="3">
        <f>IF(H18&lt;0.15,0,IF(H18&gt;0.15,1,IF(H18=0.15,1)))</f>
        <v>0</v>
      </c>
      <c r="L18" s="3" t="str">
        <f>IF(H18&lt;15%, "NO","YES")</f>
        <v>NO</v>
      </c>
      <c r="M18" s="3" t="str">
        <f>IF(ABS(G18)&lt;100000, "NO","YES")</f>
        <v>NO</v>
      </c>
      <c r="N18" s="9" t="str">
        <f>IF((L18="YES")*AND(I18+J18&lt;1),"Explanation not required, difference less than £500"," ")</f>
        <v xml:space="preserve"> </v>
      </c>
      <c r="O18" s="12"/>
    </row>
    <row r="19" spans="1:23" ht="14.5" thickBot="1" x14ac:dyDescent="0.35">
      <c r="D19" s="4"/>
      <c r="F19" s="4"/>
      <c r="G19" s="4"/>
      <c r="H19" s="5"/>
      <c r="K19" s="3"/>
      <c r="L19" s="3"/>
      <c r="M19" s="3"/>
      <c r="O19" s="11"/>
    </row>
    <row r="20" spans="1:23" ht="84.5" thickBot="1" x14ac:dyDescent="0.35">
      <c r="A20" s="26" t="s">
        <v>13</v>
      </c>
      <c r="B20" s="26"/>
      <c r="C20" s="26"/>
      <c r="D20" s="7">
        <v>34544</v>
      </c>
      <c r="F20" s="7">
        <v>28456</v>
      </c>
      <c r="G20" s="4">
        <f>D20-F20</f>
        <v>6088</v>
      </c>
      <c r="H20" s="5">
        <f>IF((D20&gt;F20),(D20-F20)/F20,IF(D20&lt;F20,-(D20-F20)/F20,IF(D20=F20,0)))</f>
        <v>0.21394433511385999</v>
      </c>
      <c r="I20" s="2">
        <f>IF(D20-F20&lt;500,0,IF(D20-F20&gt;500,1,IF(D20-F20=500,1)))</f>
        <v>1</v>
      </c>
      <c r="J20" s="2">
        <f>IF(F20-D20&lt;500,0,IF(F20-D20&gt;500,1,IF(F20-D20=500,1)))</f>
        <v>0</v>
      </c>
      <c r="K20" s="3">
        <f>IF(H20&lt;0.15,0,IF(H20&gt;0.15,1,IF(H20=0.15,1)))</f>
        <v>1</v>
      </c>
      <c r="L20" s="3" t="str">
        <f>IF(H20&lt;15%, "NO","YES")</f>
        <v>YES</v>
      </c>
      <c r="M20" s="3" t="str">
        <f>IF(ABS(G20)&lt;100000, "NO","YES")</f>
        <v>NO</v>
      </c>
      <c r="N20" s="9"/>
      <c r="O20" s="12" t="s">
        <v>24</v>
      </c>
    </row>
    <row r="21" spans="1:23" ht="14.5" thickBot="1" x14ac:dyDescent="0.35">
      <c r="D21" s="4"/>
      <c r="F21" s="4"/>
      <c r="G21" s="4"/>
      <c r="H21" s="5"/>
      <c r="K21" s="3"/>
      <c r="L21" s="3"/>
      <c r="M21" s="3"/>
      <c r="O21" s="11"/>
    </row>
    <row r="22" spans="1:23" ht="70.5" thickBot="1" x14ac:dyDescent="0.35">
      <c r="A22" s="6" t="s">
        <v>5</v>
      </c>
      <c r="D22" s="21">
        <f>D10+D12+D14-D16-D18-D20</f>
        <v>104348</v>
      </c>
      <c r="F22" s="21">
        <f>F10+F12+F14-F16-F18-F20</f>
        <v>134331</v>
      </c>
      <c r="G22" s="4">
        <f>D22-F22</f>
        <v>-29983</v>
      </c>
      <c r="H22" s="5">
        <f>IF((D22&gt;F22),(D22-F22)/F22,IF(D22&lt;F22,-(D22-F22)/F22,IF(D22=F22,0)))</f>
        <v>0.2232023881308112</v>
      </c>
      <c r="I22" s="2">
        <f>IF(D22-F22&lt;500,0,IF(D22-F22&gt;500,1,IF(D22-F22=500,1)))</f>
        <v>0</v>
      </c>
      <c r="J22" s="2">
        <f>IF(F22-D22&lt;500,0,IF(F22-D22&gt;500,1,IF(F22-D22=500,1)))</f>
        <v>1</v>
      </c>
      <c r="K22" s="3">
        <f>IF(H22&lt;0.15,0,IF(H22&gt;0.15,1,IF(H22=0.15,1)))</f>
        <v>1</v>
      </c>
      <c r="L22" s="3" t="str">
        <f>IF(H22&lt;15%, "NO","YES")</f>
        <v>YES</v>
      </c>
      <c r="M22" s="3" t="str">
        <f>IF(ABS(G22)&lt;100000, "NO","YES")</f>
        <v>NO</v>
      </c>
      <c r="N22" s="9"/>
      <c r="O22" s="12" t="s">
        <v>25</v>
      </c>
    </row>
    <row r="23" spans="1:23" ht="14.5" thickBot="1" x14ac:dyDescent="0.35">
      <c r="D23" s="4"/>
      <c r="F23" s="4"/>
      <c r="G23" s="4"/>
      <c r="H23" s="5"/>
      <c r="K23" s="3"/>
      <c r="L23" s="3"/>
      <c r="M23" s="3"/>
      <c r="O23" s="11"/>
    </row>
    <row r="24" spans="1:23" ht="14.5" thickBot="1" x14ac:dyDescent="0.35">
      <c r="A24" s="26" t="s">
        <v>9</v>
      </c>
      <c r="B24" s="26"/>
      <c r="C24" s="26"/>
      <c r="D24" s="7">
        <v>104348</v>
      </c>
      <c r="F24" s="7">
        <v>134331</v>
      </c>
      <c r="G24" s="4">
        <f>D24-F24</f>
        <v>-29983</v>
      </c>
      <c r="H24" s="5">
        <f>IF((D24&gt;F24),(D24-F24)/F24,IF(D24&lt;F24,-(D24-F24)/F24,IF(D24=F24,0)))</f>
        <v>0.2232023881308112</v>
      </c>
      <c r="I24" s="2">
        <f>IF(D24-F24&lt;500,0,IF(D24-F24&gt;500,1,IF(D24-F24=500,1)))</f>
        <v>0</v>
      </c>
      <c r="J24" s="2">
        <f>IF(F24-D24&lt;500,0,IF(F24-D24&gt;500,1,IF(F24-D24=500,1)))</f>
        <v>1</v>
      </c>
      <c r="K24" s="3">
        <f>IF(H24&lt;0.15,0,IF(H24&gt;0.15,1,IF(H24=0.15,1)))</f>
        <v>1</v>
      </c>
      <c r="L24" s="3" t="str">
        <f>IF(H24&lt;15%, "NO","YES")</f>
        <v>YES</v>
      </c>
      <c r="M24" s="3" t="str">
        <f>IF(ABS(G24)&lt;100000, "NO","YES")</f>
        <v>NO</v>
      </c>
      <c r="N24" s="9"/>
      <c r="O24" s="12" t="s">
        <v>26</v>
      </c>
    </row>
    <row r="25" spans="1:23" ht="14.5" thickBot="1" x14ac:dyDescent="0.35">
      <c r="D25" s="4"/>
      <c r="F25" s="4"/>
      <c r="G25" s="4"/>
      <c r="H25" s="5"/>
      <c r="K25" s="3"/>
      <c r="L25" s="3"/>
      <c r="M25" s="3"/>
      <c r="O25" s="11"/>
    </row>
    <row r="26" spans="1:23" ht="56.5" thickBot="1" x14ac:dyDescent="0.35">
      <c r="A26" s="26" t="s">
        <v>8</v>
      </c>
      <c r="B26" s="26"/>
      <c r="C26" s="26"/>
      <c r="D26" s="7">
        <v>66054</v>
      </c>
      <c r="F26" s="7">
        <v>55043</v>
      </c>
      <c r="G26" s="4">
        <f>D26-F26</f>
        <v>11011</v>
      </c>
      <c r="H26" s="5">
        <f>IF((D26&gt;F26),(D26-F26)/F26,IF(D26&lt;F26,-(D26-F26)/F26,IF(D26=F26,0)))</f>
        <v>0.20004360227458531</v>
      </c>
      <c r="I26" s="2">
        <f>IF(D26-F26&lt;500,0,IF(D26-F26&gt;500,1,IF(D26-F26=500,1)))</f>
        <v>1</v>
      </c>
      <c r="J26" s="2">
        <f>IF(F26-D26&lt;500,0,IF(F26-D26&gt;500,1,IF(F26-D26=500,1)))</f>
        <v>0</v>
      </c>
      <c r="K26" s="3">
        <f>IF(H26&lt;0.15,0,IF(H26&gt;0.15,1,IF(H26=0.15,1)))</f>
        <v>1</v>
      </c>
      <c r="L26" s="3" t="str">
        <f>IF(H26&lt;15%, "NO","YES")</f>
        <v>YES</v>
      </c>
      <c r="M26" s="3" t="str">
        <f>IF(ABS(G26)&lt;100000, "NO","YES")</f>
        <v>NO</v>
      </c>
      <c r="N26" s="9"/>
      <c r="O26" s="12" t="s">
        <v>27</v>
      </c>
    </row>
    <row r="27" spans="1:23" ht="14.5" thickBot="1" x14ac:dyDescent="0.35">
      <c r="D27" s="4"/>
      <c r="F27" s="4"/>
      <c r="G27" s="4"/>
      <c r="H27" s="5"/>
      <c r="K27" s="3"/>
      <c r="L27" s="3"/>
      <c r="M27" s="3"/>
      <c r="O27" s="11"/>
    </row>
    <row r="28" spans="1:23" ht="14.5" thickBot="1" x14ac:dyDescent="0.35">
      <c r="A28" s="26" t="s">
        <v>6</v>
      </c>
      <c r="B28" s="26"/>
      <c r="C28" s="26"/>
      <c r="D28" s="7">
        <v>0</v>
      </c>
      <c r="F28" s="7">
        <v>0</v>
      </c>
      <c r="G28" s="4">
        <f>D28-F28</f>
        <v>0</v>
      </c>
      <c r="H28" s="5">
        <f>IF((D28&gt;F28),(D28-F28)/F28,IF(D28&lt;F28,-(D28-F28)/F28,IF(D28=F28,0)))</f>
        <v>0</v>
      </c>
      <c r="I28" s="2">
        <f>IF(D28-F28&lt;500,0,IF(D28-F28&gt;500,1,IF(D28-F28=500,1)))</f>
        <v>0</v>
      </c>
      <c r="J28" s="2">
        <f>IF(F28-D28&lt;500,0,IF(F28-D28&gt;500,1,IF(F28-D28=500,1)))</f>
        <v>0</v>
      </c>
      <c r="K28" s="3">
        <f>IF(H28&lt;0.15,0,IF(H28&gt;0.15,1,IF(H28=0.15,1)))</f>
        <v>0</v>
      </c>
      <c r="L28" s="3" t="str">
        <f>IF(H28&lt;15%, "NO","YES")</f>
        <v>NO</v>
      </c>
      <c r="M28" s="3" t="str">
        <f>IF(ABS(G28)&lt;100000, "NO","YES")</f>
        <v>NO</v>
      </c>
      <c r="N28" s="9" t="str">
        <f>IF((L28="YES")*AND(I28+J28&lt;1),"Explanation not required, difference less than £500"," ")</f>
        <v xml:space="preserve"> </v>
      </c>
      <c r="O28" s="12"/>
    </row>
    <row r="29" spans="1:23" x14ac:dyDescent="0.3">
      <c r="H29" s="5"/>
      <c r="K29" s="3"/>
      <c r="L29" s="3"/>
      <c r="M29" s="3"/>
      <c r="O29" s="11"/>
    </row>
    <row r="30" spans="1:23" x14ac:dyDescent="0.3">
      <c r="C30" s="10"/>
    </row>
    <row r="31" spans="1:23" ht="15" customHeight="1" x14ac:dyDescent="0.3">
      <c r="P31" s="15"/>
      <c r="Q31" s="15"/>
      <c r="R31" s="15"/>
      <c r="S31" s="15"/>
      <c r="T31" s="15"/>
      <c r="U31" s="15"/>
      <c r="V31" s="15"/>
      <c r="W31" s="15"/>
    </row>
    <row r="32" spans="1:23" ht="18" x14ac:dyDescent="0.4">
      <c r="C32" s="22"/>
      <c r="O32" s="15"/>
      <c r="P32" s="15"/>
      <c r="Q32" s="15"/>
      <c r="R32" s="15"/>
      <c r="S32" s="15"/>
      <c r="T32" s="15"/>
      <c r="U32" s="15"/>
      <c r="V32" s="15"/>
      <c r="W32" s="15"/>
    </row>
    <row r="34" spans="3:3" ht="18" x14ac:dyDescent="0.4">
      <c r="C34" s="22"/>
    </row>
  </sheetData>
  <mergeCells count="12">
    <mergeCell ref="L7:M7"/>
    <mergeCell ref="A26:C26"/>
    <mergeCell ref="A28:C28"/>
    <mergeCell ref="A10:C10"/>
    <mergeCell ref="A12:C12"/>
    <mergeCell ref="A14:C14"/>
    <mergeCell ref="A16:C16"/>
    <mergeCell ref="A4:H4"/>
    <mergeCell ref="A18:C18"/>
    <mergeCell ref="A20:C20"/>
    <mergeCell ref="A1:K1"/>
    <mergeCell ref="A24:C24"/>
  </mergeCells>
  <conditionalFormatting sqref="N10">
    <cfRule type="cellIs" dxfId="0" priority="1" stopIfTrue="1" operator="equal">
      <formula>"Explanation of % variance from PY opening balance not required - Balance brought forward does not agree"</formula>
    </cfRule>
  </conditionalFormatting>
  <pageMargins left="0.70866141732283472" right="0.70866141732283472" top="0.74803149606299213" bottom="0.74803149606299213" header="0.31496062992125984" footer="0.31496062992125984"/>
  <pageSetup paperSize="9" scale="48"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Variances</vt:lpstr>
      <vt:lpstr>Variances!Print_Area</vt:lpstr>
    </vt:vector>
  </TitlesOfParts>
  <Company>Littlejohn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jsheridan</dc:creator>
  <cp:lastModifiedBy>PC User</cp:lastModifiedBy>
  <cp:lastPrinted>2024-04-16T08:44:28Z</cp:lastPrinted>
  <dcterms:created xsi:type="dcterms:W3CDTF">2012-07-11T10:01:28Z</dcterms:created>
  <dcterms:modified xsi:type="dcterms:W3CDTF">2024-05-02T16:04:33Z</dcterms:modified>
</cp:coreProperties>
</file>